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EB3" i="1"/>
  <c r="EC3" i="1" s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<sst xmlns="http://schemas.openxmlformats.org/spreadsheetml/2006/main" count="353" uniqueCount="228">
  <si>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</si>
  <si>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</si>
  <si>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</si>
  <si>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</si>
  <si>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</si>
  <si>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</si>
  <si>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</si>
  <si>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</si>
  <si>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</si>
  <si>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</si>
  <si>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</si>
  <si>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</si>
  <si>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</si>
  <si>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</si>
  <si>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</si>
  <si>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</si>
  <si>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</si>
  <si>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</si>
  <si>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</si>
  <si>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</si>
  <si>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</si>
  <si>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</si>
  <si>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</si>
  <si>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</si>
  <si>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</si>
  <si>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</si>
  <si>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</si>
  <si>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</si>
  <si>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</si>
  <si>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</si>
  <si>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</si>
  <si>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</si>
  <si>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</si>
  <si>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</si>
  <si>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</si>
  <si>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</si>
  <si>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</si>
  <si>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</si>
  <si>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</si>
  <si>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</si>
  <si>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</si>
  <si>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</si>
  <si>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</si>
  <si>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</si>
  <si>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</si>
  <si>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</si>
  <si>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</si>
  <si>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</si>
  <si>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</si>
  <si>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</si>
  <si>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</si>
  <si>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</si>
  <si>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</si>
  <si>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</si>
  <si>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</si>
  <si>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</si>
  <si>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</si>
  <si>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</si>
  <si>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</si>
  <si>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</si>
  <si>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</si>
  <si>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</si>
  <si>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</si>
  <si>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</si>
  <si>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</si>
  <si>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</si>
  <si>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</si>
  <si>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</si>
  <si>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</si>
  <si>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</si>
  <si>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</si>
  <si>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</si>
  <si>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</si>
  <si>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</si>
  <si>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</si>
  <si>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</si>
  <si>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</si>
  <si>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</si>
  <si>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</si>
  <si>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</si>
  <si>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</si>
  <si>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</si>
  <si>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</si>
  <si>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</si>
  <si>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</si>
  <si>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</si>
  <si>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</si>
  <si>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</si>
  <si>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</si>
  <si>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</si>
  <si>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</si>
  <si>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</si>
  <si>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</si>
  <si>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</si>
  <si>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</si>
  <si>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</si>
  <si>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</si>
  <si>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</si>
  <si>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</si>
  <si>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</si>
  <si>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</si>
  <si>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</si>
  <si>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</si>
  <si>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</si>
  <si>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</si>
  <si>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</si>
  <si>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</si>
  <si>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</si>
  <si>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</si>
  <si>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</si>
  <si>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</si>
  <si>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</si>
  <si>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</si>
  <si>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</si>
  <si>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</si>
  <si>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</si>
  <si>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</si>
  <si>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</si>
  <si>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</si>
  <si>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</si>
  <si>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</si>
  <si>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</si>
  <si>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</si>
  <si>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</si>
  <si>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</si>
  <si>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</si>
  <si>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</si>
  <si>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</si>
  <si>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</si>
  <si>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</si>
  <si>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</si>
  <si>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</si>
  <si>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</si>
  <si>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</si>
  <si>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</si>
  <si>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</si>
  <si>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</si>
  <si>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</si>
  <si>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</si>
  <si>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</si>
  <si>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</si>
  <si>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</si>
  <si>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</si>
  <si>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</si>
  <si>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</si>
  <si>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</si>
  <si>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</si>
  <si>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</si>
  <si>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</si>
  <si>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</si>
  <si>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</si>
  <si>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</si>
  <si>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</si>
  <si>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</si>
  <si>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</si>
  <si>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</si>
  <si>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</si>
  <si>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</si>
  <si>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</si>
  <si>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</si>
  <si>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</si>
  <si>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</si>
  <si>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</si>
  <si>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</si>
  <si>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</si>
  <si>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</si>
  <si>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</si>
  <si>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</si>
  <si>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</si>
  <si>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</si>
  <si>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</si>
  <si>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</si>
  <si>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</si>
  <si>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</si>
  <si>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</si>
  <si>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</si>
  <si>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</si>
  <si>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</si>
  <si>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</si>
  <si>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</si>
  <si>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</si>
  <si>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</si>
  <si>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</si>
  <si>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</si>
  <si>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</si>
  <si>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</si>
  <si>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</si>
  <si>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</si>
  <si>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</si>
  <si>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</si>
  <si>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</si>
  <si>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</si>
  <si>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</si>
  <si>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</si>
  <si>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</si>
  <si>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</si>
  <si>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</si>
  <si>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</si>
  <si>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</si>
  <si>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</si>
  <si>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</si>
  <si>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</si>
  <si>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</si>
  <si>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</si>
  <si>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</si>
  <si>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Messilanka</t>
  </si>
  <si>
    <t>94C027/037</t>
  </si>
  <si>
    <t>11-22-19</t>
  </si>
  <si>
    <t>56°17'58.1"</t>
  </si>
  <si>
    <t>124°43'51.4"</t>
  </si>
  <si>
    <t>NE, AO, CL, TJ</t>
  </si>
  <si>
    <t>25km E. Main</t>
  </si>
  <si>
    <t>Variable - Flat &gt; Steep &gt; Gullied &gt; Cliffs</t>
  </si>
  <si>
    <t>SBl; S(Bl)</t>
  </si>
  <si>
    <t>Flat - Cliffs</t>
  </si>
  <si>
    <t>760-1020m</t>
  </si>
  <si>
    <t>Several streams</t>
  </si>
  <si>
    <t>Ungulates</t>
  </si>
  <si>
    <t>4WD</t>
  </si>
  <si>
    <t>4WD + Snowmobile</t>
  </si>
  <si>
    <t>Existing road system + establish new roads/trails</t>
  </si>
  <si>
    <t>Endemic</t>
  </si>
  <si>
    <t>None/Low</t>
  </si>
  <si>
    <t>Minor 2020</t>
  </si>
  <si>
    <t>Nonexistent</t>
  </si>
  <si>
    <t>No action</t>
  </si>
  <si>
    <t>The Pl compenent in this poly is dead and fallen (historic IBM) leaving a significant amount of blowdown throughout. The majority of the stand is open and sparse with layer 1 &amp; 2 trees. Therefore, there is not a significant volume of susceptible Sx. Very little evidence of current IBS was noted. Only (1) code 1 was mapped. There were scattered greys throughout the stand as well. Less than 10% was surveyed due to the difficulty of the steep terrain and amount of blowdown.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</si>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</sst>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abSelected="1" zoomScale="150" zoomScaleNormal="150" workbookViewId="0">
      <selection activeCell="G6" sqref="G6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8" width="9.425781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205</v>
      </c>
      <c r="B3" s="190" t="s">
        <v>206</v>
      </c>
      <c r="C3" s="180">
        <v>9</v>
      </c>
      <c r="D3" s="180">
        <v>80</v>
      </c>
      <c r="E3" s="180">
        <v>7735</v>
      </c>
      <c r="F3" s="191" t="s">
        <v>207</v>
      </c>
      <c r="G3" s="192" t="s">
        <v>208</v>
      </c>
      <c r="H3" s="192" t="s">
        <v>209</v>
      </c>
      <c r="I3" s="6" t="s">
        <v>198</v>
      </c>
      <c r="J3" s="6" t="s">
        <v>227</v>
      </c>
      <c r="K3" s="6" t="s">
        <v>199</v>
      </c>
      <c r="L3" s="192" t="s">
        <v>210</v>
      </c>
      <c r="M3" s="6" t="s">
        <v>200</v>
      </c>
      <c r="N3" s="6">
        <v>1</v>
      </c>
      <c r="O3" s="180">
        <v>0</v>
      </c>
      <c r="P3" s="181">
        <v>1</v>
      </c>
      <c r="Q3" s="182">
        <v>1200</v>
      </c>
      <c r="R3" s="182">
        <v>1300</v>
      </c>
      <c r="S3" s="188">
        <v>26</v>
      </c>
      <c r="T3" s="184"/>
      <c r="U3" s="184"/>
      <c r="V3" s="184"/>
      <c r="W3" s="184"/>
      <c r="X3" s="184"/>
      <c r="Y3" s="184"/>
      <c r="Z3" s="184">
        <v>6</v>
      </c>
      <c r="AA3" s="184"/>
      <c r="AB3" s="184"/>
      <c r="AC3" s="186">
        <v>7</v>
      </c>
      <c r="AD3" s="184"/>
      <c r="AE3" s="184"/>
      <c r="AF3" s="184"/>
      <c r="AG3" s="184"/>
      <c r="AH3" s="184"/>
      <c r="AI3" s="184"/>
      <c r="AJ3" s="184"/>
      <c r="AK3" s="184"/>
      <c r="AL3" s="184"/>
      <c r="AM3" s="186">
        <v>3</v>
      </c>
      <c r="AN3" s="184"/>
      <c r="AO3" s="184"/>
      <c r="AP3" s="184"/>
      <c r="AQ3" s="184"/>
      <c r="AR3" s="184"/>
      <c r="AS3" s="184"/>
      <c r="AT3" s="184"/>
      <c r="AU3" s="184"/>
      <c r="AV3" s="184"/>
      <c r="AW3" s="186">
        <v>1</v>
      </c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2</v>
      </c>
      <c r="DF3" s="184">
        <v>2</v>
      </c>
      <c r="DG3" s="184">
        <v>0</v>
      </c>
      <c r="DH3" s="184">
        <v>12</v>
      </c>
      <c r="DI3" s="184">
        <v>0</v>
      </c>
      <c r="DJ3" s="184">
        <v>0</v>
      </c>
      <c r="DK3" s="184">
        <v>0</v>
      </c>
      <c r="DL3" s="184">
        <v>0</v>
      </c>
      <c r="DM3" s="184">
        <v>0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37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6</v>
      </c>
      <c r="DZ3" s="6">
        <f t="shared" si="0"/>
        <v>0</v>
      </c>
      <c r="EA3" s="6">
        <f t="shared" si="0"/>
        <v>0</v>
      </c>
      <c r="EB3" s="6">
        <f>DR3+DS3+DT3+DU3+DV3+DW3+DX3</f>
        <v>37</v>
      </c>
      <c r="EC3" s="6">
        <f>DY3+DZ3+EA3+EB3</f>
        <v>43</v>
      </c>
      <c r="ED3" s="6">
        <f>IF(DF3&gt;=1,1,0)</f>
        <v>1</v>
      </c>
      <c r="EE3" s="6">
        <f>IF(DK3&gt;=1,1,0)</f>
        <v>0</v>
      </c>
    </row>
    <row r="4" spans="1:135" x14ac:dyDescent="0.2">
      <c r="N4" s="6">
        <v>2</v>
      </c>
      <c r="P4" s="42">
        <v>4</v>
      </c>
      <c r="Q4" s="10">
        <v>600</v>
      </c>
      <c r="R4" s="10">
        <v>700</v>
      </c>
      <c r="S4" s="9">
        <v>3</v>
      </c>
      <c r="T4" s="10"/>
      <c r="U4" s="10"/>
      <c r="V4" s="10"/>
      <c r="W4" s="10"/>
      <c r="X4" s="10"/>
      <c r="Y4" s="10"/>
      <c r="Z4" s="10">
        <v>1</v>
      </c>
      <c r="AA4" s="10"/>
      <c r="AB4" s="10"/>
      <c r="AC4" s="9">
        <v>3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1</v>
      </c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7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1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7</v>
      </c>
      <c r="EC4" s="6">
        <f t="shared" ref="EC4:EC19" si="5">DY4+DZ4+EA4+EB4</f>
        <v>8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255</v>
      </c>
      <c r="D8" s="6">
        <f>A8*D3</f>
        <v>20400</v>
      </c>
      <c r="I8" s="96" t="s">
        <v>52</v>
      </c>
      <c r="J8" s="6">
        <f>TOTALS!D20*D3</f>
        <v>17600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86.274509803921575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29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7</v>
      </c>
      <c r="AA203" s="29">
        <f t="shared" si="100"/>
        <v>0</v>
      </c>
      <c r="AB203" s="29">
        <f t="shared" si="100"/>
        <v>0</v>
      </c>
      <c r="AC203" s="44">
        <f t="shared" si="100"/>
        <v>10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44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7</v>
      </c>
      <c r="DZ203" s="29">
        <f t="shared" si="106"/>
        <v>0</v>
      </c>
      <c r="EA203" s="29">
        <f t="shared" si="106"/>
        <v>0</v>
      </c>
      <c r="EB203" s="29">
        <f t="shared" si="106"/>
        <v>44</v>
      </c>
      <c r="EC203" s="29">
        <f t="shared" si="106"/>
        <v>51</v>
      </c>
      <c r="ED203" s="29">
        <f t="shared" si="106"/>
        <v>1</v>
      </c>
      <c r="EE203" s="29">
        <f t="shared" si="106"/>
        <v>0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Messilanka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94C027/037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9</v>
      </c>
      <c r="F8" s="45"/>
      <c r="H8" s="46" t="s">
        <v>77</v>
      </c>
      <c r="I8" s="45"/>
      <c r="J8" s="136" t="str">
        <f>ENTRY!L3</f>
        <v>NE, AO, CL,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11-22-19</v>
      </c>
      <c r="F10" s="45"/>
      <c r="H10" s="46" t="s">
        <v>81</v>
      </c>
      <c r="I10" s="46" t="s">
        <v>82</v>
      </c>
      <c r="J10" s="136" t="str">
        <f>ENTRY!G3</f>
        <v>56°17'58.1"</v>
      </c>
      <c r="K10" s="46" t="s">
        <v>83</v>
      </c>
      <c r="L10" s="136" t="str">
        <f>ENTRY!H3</f>
        <v>124°43'51.4"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80</v>
      </c>
      <c r="F11" s="45"/>
      <c r="H11" s="46" t="s">
        <v>85</v>
      </c>
      <c r="I11" s="45"/>
      <c r="J11" s="45"/>
      <c r="K11" s="136">
        <f>ENTRY!E3</f>
        <v>7735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44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220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86.274509803921575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7</v>
      </c>
      <c r="H31" s="83"/>
      <c r="I31" s="102">
        <f>ENTRY!DY203/ENTRY!DQ203*10</f>
        <v>35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7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44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86.274509803921575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29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7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10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44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7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12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12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6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workbookViewId="0">
      <selection activeCell="R1" sqref="R1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Messilanka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94C027/037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9</v>
      </c>
      <c r="F8" s="127"/>
      <c r="G8" s="127"/>
      <c r="H8" s="50"/>
      <c r="I8" s="126" t="s">
        <v>169</v>
      </c>
      <c r="J8" s="127"/>
      <c r="K8" s="127"/>
      <c r="L8" s="134" t="str">
        <f>ENTRY!L3</f>
        <v>NE, AO, CL,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80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11-22-19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56°17'58.1"</v>
      </c>
      <c r="F11" s="133" t="s">
        <v>83</v>
      </c>
      <c r="G11" s="136" t="str">
        <f>ENTRY!H3</f>
        <v>124°43'51.4"</v>
      </c>
      <c r="H11" s="50"/>
      <c r="I11" s="129" t="s">
        <v>85</v>
      </c>
      <c r="J11" s="127"/>
      <c r="K11" s="127"/>
      <c r="L11" s="134">
        <f>ENTRY!E3</f>
        <v>7735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98" t="s">
        <v>213</v>
      </c>
      <c r="K16" s="50"/>
      <c r="L16" s="52" t="s">
        <v>175</v>
      </c>
      <c r="M16" s="138" t="s">
        <v>214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93" t="s">
        <v>212</v>
      </c>
      <c r="F18" s="193"/>
      <c r="G18" s="138"/>
      <c r="H18" s="52" t="s">
        <v>177</v>
      </c>
      <c r="I18" s="50"/>
      <c r="J18" s="98" t="s">
        <v>216</v>
      </c>
      <c r="K18" s="138"/>
      <c r="L18" s="52" t="s">
        <v>178</v>
      </c>
      <c r="M18" s="138" t="s">
        <v>28</v>
      </c>
      <c r="N18" s="50"/>
      <c r="O18" s="15"/>
    </row>
    <row r="19" spans="1:15" x14ac:dyDescent="0.2">
      <c r="A19" s="14"/>
      <c r="B19" s="50"/>
      <c r="C19" s="50"/>
      <c r="D19" s="50"/>
      <c r="E19" s="193"/>
      <c r="F19" s="193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/>
      <c r="G20" s="98"/>
      <c r="H20" s="52" t="s">
        <v>180</v>
      </c>
      <c r="I20" s="50"/>
      <c r="J20" s="98" t="s">
        <v>217</v>
      </c>
      <c r="K20" s="50"/>
      <c r="L20" s="52" t="s">
        <v>181</v>
      </c>
      <c r="M20" s="50"/>
      <c r="N20" s="138" t="s">
        <v>215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218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221</v>
      </c>
      <c r="G30" s="50"/>
      <c r="H30" s="50"/>
      <c r="I30" s="52" t="s">
        <v>188</v>
      </c>
      <c r="J30" s="50"/>
      <c r="K30" s="50"/>
      <c r="L30" s="139" t="s">
        <v>224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221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222</v>
      </c>
      <c r="F34" s="138"/>
      <c r="G34" s="50"/>
      <c r="H34" s="50"/>
      <c r="I34" s="52" t="s">
        <v>192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225</v>
      </c>
      <c r="F38" s="177"/>
      <c r="G38" s="131"/>
      <c r="H38" s="50"/>
      <c r="I38" s="156" t="s">
        <v>195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226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5"/>
    </row>
    <row r="44" spans="1:15" x14ac:dyDescent="0.2">
      <c r="A44" s="76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5"/>
    </row>
    <row r="45" spans="1:15" x14ac:dyDescent="0.2">
      <c r="A45" s="76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E18:F19"/>
    <mergeCell ref="B40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2020-01-18T20:09:10Z</dcterms:modified>
</cp:coreProperties>
</file>